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'Лист1'!$A$1:$M$37</definedName>
  </definedNames>
  <calcPr fullCalcOnLoad="1"/>
</workbook>
</file>

<file path=xl/sharedStrings.xml><?xml version="1.0" encoding="utf-8"?>
<sst xmlns="http://schemas.openxmlformats.org/spreadsheetml/2006/main" count="49" uniqueCount="38">
  <si>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</si>
  <si>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</si>
  <si>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</si>
  <si>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</si>
  <si>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</si>
  <si>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</si>
  <si>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</si>
  <si>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</si>
  <si>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</si>
  <si>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</si>
  <si>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</si>
  <si>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</si>
  <si>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</si>
  <si>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</si>
  <si>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</si>
  <si>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</si>
  <si>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</si>
  <si>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</si>
  <si>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</si>
  <si>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</si>
  <si>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</si>
  <si>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</si>
  <si>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</si>
  <si>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</si>
  <si>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</si>
  <si>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</si>
  <si>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</si>
  <si>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</si>
  <si>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</si>
  <si>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</si>
  <si>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</si>
  <si>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</si>
  <si>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Республика Бурятия</t>
  </si>
  <si>
    <t>ВН от 670 кВт до 10 МВт (ОРЭМ)</t>
  </si>
  <si>
    <t>АТС</t>
  </si>
  <si>
    <t>СО ЕЭС</t>
  </si>
  <si>
    <t>ЦФР</t>
  </si>
  <si>
    <t>Фактический объём покупки электрической энергии АО "ННК-Энерго" с разбивкой по объёмам, купленным на ОРЭМ и РРЭМ в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</si>
</sst>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6" fontId="0" fillId="0" borderId="10" xfId="0" applyNumberFormat="1" applyFont="1" applyBorder="1" applyAlignment="1">
      <alignment/>
    </xf>
    <xf numFmtId="18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pz\&#1053;&#1053;&#1050;%20&#1069;&#1085;&#1077;&#1088;&#1075;&#1086;\&#1044;&#1086;&#1082;&#1091;&#1084;&#1077;&#1085;&#1090;&#1099;%20&#1053;&#1053;&#1050;%20&#1069;&#1085;&#1077;&#1088;&#1075;&#1086;\&#1054;&#1073;&#1097;&#1072;&#1103;%20&#1087;&#1072;&#1087;&#1082;&#1072;\&#1069;&#1085;&#1077;&#1088;&#1075;&#1086;&#1089;&#1073;&#1099;&#1090;&#1086;&#1074;&#1072;&#1103;%20&#1076;&#1077;&#1103;&#1090;&#1077;&#1083;&#1100;&#1085;&#1086;&#1089;&#1090;&#1100;\&#1054;&#1090;&#1095;&#1077;&#1090;&#1085;&#1086;&#1089;&#1090;&#1100;%20&#1087;&#1086;%20&#1089;&#1073;&#1099;&#1090;&#1086;&#1074;&#1086;&#1081;%20&#1076;&#1077;&#1103;&#1090;&#1077;&#1083;&#1100;&#1085;&#1086;&#1089;&#1090;&#1080;\2021\10%20&#1054;&#1082;&#1090;&#1103;&#1073;&#1088;&#1100;\03%20&#1055;&#1086;&#1082;&#1091;&#1087;&#1082;&#1072;%20&#1054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А ХНПЗ"/>
      <sheetName val="18А Дальреострой"/>
      <sheetName val="19А Дальрео"/>
      <sheetName val="22А КС ГОК"/>
      <sheetName val="29А ПСП"/>
      <sheetName val="28А ОРК ГТП-1, 2, 3"/>
      <sheetName val="16А Айсберг"/>
      <sheetName val="ENZ-MNZ Айсберг Восток ДВ"/>
      <sheetName val=" 501 ОРК РРЭМ"/>
      <sheetName val="501 ХНПЗ"/>
      <sheetName val="501 Карьер-Бетон ДВ"/>
      <sheetName val="501 Автомост"/>
      <sheetName val="501 Айсберг"/>
      <sheetName val="501 ХНП+ОРЭМ"/>
      <sheetName val="5457 ХНП ЕАО"/>
      <sheetName val="501 Гавань"/>
      <sheetName val="501 Ермаков"/>
      <sheetName val="АмЭС"/>
      <sheetName val="АмЭС ХНП"/>
      <sheetName val="БНП"/>
      <sheetName val="ПНП"/>
      <sheetName val="701 Опора"/>
    </sheetNames>
    <sheetDataSet>
      <sheetData sheetId="0">
        <row r="48">
          <cell r="C48">
            <v>22197619</v>
          </cell>
        </row>
      </sheetData>
      <sheetData sheetId="1">
        <row r="52">
          <cell r="C52">
            <v>162409</v>
          </cell>
        </row>
      </sheetData>
      <sheetData sheetId="2">
        <row r="51">
          <cell r="C51">
            <v>272617</v>
          </cell>
        </row>
      </sheetData>
      <sheetData sheetId="4">
        <row r="49">
          <cell r="C49">
            <v>640953</v>
          </cell>
        </row>
      </sheetData>
      <sheetData sheetId="5">
        <row r="51">
          <cell r="C51">
            <v>2897561</v>
          </cell>
        </row>
      </sheetData>
      <sheetData sheetId="6">
        <row r="51">
          <cell r="C51">
            <v>396496</v>
          </cell>
        </row>
      </sheetData>
      <sheetData sheetId="7">
        <row r="51">
          <cell r="C51">
            <v>8000</v>
          </cell>
        </row>
      </sheetData>
      <sheetData sheetId="8">
        <row r="20">
          <cell r="E20">
            <v>342</v>
          </cell>
        </row>
        <row r="22">
          <cell r="E22">
            <v>6812</v>
          </cell>
        </row>
        <row r="52">
          <cell r="E52">
            <v>6128</v>
          </cell>
        </row>
      </sheetData>
      <sheetData sheetId="9">
        <row r="26">
          <cell r="E26">
            <v>2186</v>
          </cell>
        </row>
        <row r="28">
          <cell r="E28">
            <v>117</v>
          </cell>
        </row>
        <row r="29">
          <cell r="E29">
            <v>14912</v>
          </cell>
        </row>
        <row r="32">
          <cell r="E32">
            <v>9947</v>
          </cell>
        </row>
      </sheetData>
      <sheetData sheetId="10">
        <row r="31">
          <cell r="C31">
            <v>15769</v>
          </cell>
        </row>
      </sheetData>
      <sheetData sheetId="11">
        <row r="52">
          <cell r="C52">
            <v>136767</v>
          </cell>
        </row>
      </sheetData>
      <sheetData sheetId="12">
        <row r="28">
          <cell r="E28">
            <v>5280</v>
          </cell>
        </row>
        <row r="29">
          <cell r="E29">
            <v>3981</v>
          </cell>
        </row>
        <row r="76">
          <cell r="E76">
            <v>72740</v>
          </cell>
        </row>
      </sheetData>
      <sheetData sheetId="13">
        <row r="28">
          <cell r="E28">
            <v>13383</v>
          </cell>
        </row>
        <row r="29">
          <cell r="E29">
            <v>180702</v>
          </cell>
        </row>
        <row r="30">
          <cell r="E30">
            <v>48244</v>
          </cell>
        </row>
        <row r="33">
          <cell r="E33">
            <v>602</v>
          </cell>
        </row>
        <row r="64">
          <cell r="E64">
            <v>103243</v>
          </cell>
        </row>
        <row r="65">
          <cell r="E65">
            <v>8577</v>
          </cell>
        </row>
      </sheetData>
      <sheetData sheetId="15">
        <row r="27">
          <cell r="E27">
            <v>11440</v>
          </cell>
        </row>
        <row r="28">
          <cell r="E28">
            <v>372</v>
          </cell>
        </row>
        <row r="30">
          <cell r="E30">
            <v>1395</v>
          </cell>
        </row>
        <row r="31">
          <cell r="E31">
            <v>34033</v>
          </cell>
        </row>
      </sheetData>
      <sheetData sheetId="16">
        <row r="27">
          <cell r="C27">
            <v>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2" sqref="R22"/>
    </sheetView>
  </sheetViews>
  <sheetFormatPr defaultColWidth="9.00390625" defaultRowHeight="12.75"/>
  <cols>
    <col min="1" max="1" width="31.37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8" width="10.125" style="0" bestFit="1" customWidth="1"/>
    <col min="9" max="9" width="11.125" style="0" bestFit="1" customWidth="1"/>
    <col min="10" max="10" width="12.625" style="0" bestFit="1" customWidth="1"/>
    <col min="11" max="11" width="13.875" style="0" customWidth="1"/>
    <col min="12" max="12" width="11.75390625" style="0" customWidth="1"/>
    <col min="13" max="13" width="12.875" style="0" customWidth="1"/>
    <col min="14" max="14" width="10.00390625" style="0" customWidth="1"/>
  </cols>
  <sheetData>
    <row r="2" spans="1:13" ht="12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>B18+B22+B23+B24+B25</f>
        <v>51244386</v>
      </c>
      <c r="C6" s="3">
        <f aca="true" t="shared" si="0" ref="C6:M6">C18+C22+C23+C24+C25</f>
        <v>46346970</v>
      </c>
      <c r="D6" s="3">
        <f t="shared" si="0"/>
        <v>50763496</v>
      </c>
      <c r="E6" s="3">
        <f t="shared" si="0"/>
        <v>42473695</v>
      </c>
      <c r="F6" s="3">
        <f t="shared" si="0"/>
        <v>34762006</v>
      </c>
      <c r="G6" s="3">
        <f t="shared" si="0"/>
        <v>44764676</v>
      </c>
      <c r="H6" s="3">
        <f t="shared" si="0"/>
        <v>45661151</v>
      </c>
      <c r="I6" s="3">
        <f t="shared" si="0"/>
        <v>45279295</v>
      </c>
      <c r="J6" s="3">
        <f t="shared" si="0"/>
        <v>44110888</v>
      </c>
      <c r="K6" s="3">
        <f t="shared" si="0"/>
        <v>47480932</v>
      </c>
      <c r="L6" s="3">
        <f t="shared" si="0"/>
        <v>47750338.00003199</v>
      </c>
      <c r="M6" s="3">
        <f t="shared" si="0"/>
        <v>46663797</v>
      </c>
    </row>
    <row r="7" spans="1:13" ht="12.75">
      <c r="A7" s="1" t="s">
        <v>15</v>
      </c>
      <c r="B7" s="3">
        <f>B10+B19+B20+B26+B27+B28+B29+B30+B31+B32+B33+B34</f>
        <v>2115632</v>
      </c>
      <c r="C7" s="3">
        <f aca="true" t="shared" si="1" ref="C7:M7">C10+C19+C20+C26+C27+C28+C29+C30+C31+C32+C33+C34</f>
        <v>1893337</v>
      </c>
      <c r="D7" s="3">
        <f t="shared" si="1"/>
        <v>1439342</v>
      </c>
      <c r="E7" s="3">
        <f t="shared" si="1"/>
        <v>1121284</v>
      </c>
      <c r="F7" s="3">
        <f t="shared" si="1"/>
        <v>897409</v>
      </c>
      <c r="G7" s="3">
        <f t="shared" si="1"/>
        <v>842563</v>
      </c>
      <c r="H7" s="3">
        <f t="shared" si="1"/>
        <v>924421</v>
      </c>
      <c r="I7" s="3">
        <f t="shared" si="1"/>
        <v>891062</v>
      </c>
      <c r="J7" s="3">
        <f t="shared" si="1"/>
        <v>878106</v>
      </c>
      <c r="K7" s="3">
        <f t="shared" si="1"/>
        <v>1104112</v>
      </c>
      <c r="L7" s="3">
        <f t="shared" si="1"/>
        <v>1407136</v>
      </c>
      <c r="M7" s="3">
        <f t="shared" si="1"/>
        <v>1740904</v>
      </c>
    </row>
    <row r="8" spans="1:13" ht="12.75">
      <c r="A8" s="4" t="s">
        <v>16</v>
      </c>
      <c r="B8" s="11">
        <f>B6+B7</f>
        <v>53360018</v>
      </c>
      <c r="C8" s="11">
        <f aca="true" t="shared" si="2" ref="C8:K8">C6+C7</f>
        <v>48240307</v>
      </c>
      <c r="D8" s="11">
        <f t="shared" si="2"/>
        <v>52202838</v>
      </c>
      <c r="E8" s="11">
        <f t="shared" si="2"/>
        <v>43594979</v>
      </c>
      <c r="F8" s="11">
        <f t="shared" si="2"/>
        <v>35659415</v>
      </c>
      <c r="G8" s="11">
        <f>G6+G7</f>
        <v>45607239</v>
      </c>
      <c r="H8" s="11">
        <f>H6+H7</f>
        <v>46585572</v>
      </c>
      <c r="I8" s="11">
        <f>I6+I7</f>
        <v>46170357</v>
      </c>
      <c r="J8" s="11">
        <f t="shared" si="2"/>
        <v>44988994</v>
      </c>
      <c r="K8" s="11">
        <f t="shared" si="2"/>
        <v>48585044</v>
      </c>
      <c r="L8" s="11">
        <f>L6+L7</f>
        <v>49157474.00003199</v>
      </c>
      <c r="M8" s="11">
        <f>M6+M7</f>
        <v>48404701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769607</v>
      </c>
      <c r="C10" s="10">
        <f aca="true" t="shared" si="3" ref="C10:M10">C11+C12+C13+C14+C15+C16</f>
        <v>634425</v>
      </c>
      <c r="D10" s="10">
        <f t="shared" si="3"/>
        <v>513840</v>
      </c>
      <c r="E10" s="10">
        <f>E11+E12+E13+E14+E15+E16</f>
        <v>376996</v>
      </c>
      <c r="F10" s="10">
        <f t="shared" si="3"/>
        <v>258749</v>
      </c>
      <c r="G10" s="10">
        <f t="shared" si="3"/>
        <v>255875</v>
      </c>
      <c r="H10" s="10">
        <f t="shared" si="3"/>
        <v>280388</v>
      </c>
      <c r="I10" s="10">
        <f t="shared" si="3"/>
        <v>272836</v>
      </c>
      <c r="J10" s="10">
        <f t="shared" si="3"/>
        <v>264582</v>
      </c>
      <c r="K10" s="10">
        <f t="shared" si="3"/>
        <v>379872</v>
      </c>
      <c r="L10" s="10">
        <f>L11+L12+L13+L14+L15+L16</f>
        <v>499615</v>
      </c>
      <c r="M10" s="10">
        <f t="shared" si="3"/>
        <v>622625</v>
      </c>
    </row>
    <row r="11" spans="1:13" ht="12.75">
      <c r="A11" s="12" t="s">
        <v>26</v>
      </c>
      <c r="B11" s="13">
        <v>15725</v>
      </c>
      <c r="C11" s="13">
        <v>13103</v>
      </c>
      <c r="D11" s="13">
        <v>10250</v>
      </c>
      <c r="E11" s="13">
        <v>7381</v>
      </c>
      <c r="F11" s="13">
        <v>5621</v>
      </c>
      <c r="G11" s="13">
        <v>4101</v>
      </c>
      <c r="H11" s="13">
        <v>2951</v>
      </c>
      <c r="I11" s="13">
        <v>3879</v>
      </c>
      <c r="J11" s="13">
        <v>4687</v>
      </c>
      <c r="K11" s="13">
        <v>7119</v>
      </c>
      <c r="L11" s="13">
        <v>10240</v>
      </c>
      <c r="M11" s="13">
        <v>15078</v>
      </c>
    </row>
    <row r="12" spans="1:13" ht="12.75">
      <c r="A12" s="12" t="s">
        <v>27</v>
      </c>
      <c r="B12" s="13">
        <v>24567</v>
      </c>
      <c r="C12" s="13">
        <v>24568</v>
      </c>
      <c r="D12" s="13">
        <v>21534</v>
      </c>
      <c r="E12" s="13">
        <v>12923</v>
      </c>
      <c r="F12" s="13">
        <v>11112</v>
      </c>
      <c r="G12" s="13">
        <v>8935</v>
      </c>
      <c r="H12" s="13">
        <v>11001</v>
      </c>
      <c r="I12" s="13">
        <v>11033</v>
      </c>
      <c r="J12" s="13">
        <v>9308</v>
      </c>
      <c r="K12" s="13">
        <v>14166</v>
      </c>
      <c r="L12" s="13">
        <v>17794</v>
      </c>
      <c r="M12" s="20">
        <v>23959</v>
      </c>
    </row>
    <row r="13" spans="1:13" ht="12.75">
      <c r="A13" s="12" t="s">
        <v>30</v>
      </c>
      <c r="B13" s="13">
        <v>25794</v>
      </c>
      <c r="C13" s="13">
        <v>21279</v>
      </c>
      <c r="D13" s="13">
        <v>17065</v>
      </c>
      <c r="E13" s="13">
        <v>12257</v>
      </c>
      <c r="F13" s="13">
        <v>7425</v>
      </c>
      <c r="G13" s="13">
        <v>9006</v>
      </c>
      <c r="H13" s="13">
        <v>9950</v>
      </c>
      <c r="I13" s="13">
        <v>8590</v>
      </c>
      <c r="J13" s="13">
        <v>10061</v>
      </c>
      <c r="K13" s="13">
        <v>10666</v>
      </c>
      <c r="L13" s="13">
        <v>15268</v>
      </c>
      <c r="M13" s="20">
        <v>30783</v>
      </c>
    </row>
    <row r="14" spans="1:13" ht="12.75">
      <c r="A14" s="6" t="s">
        <v>19</v>
      </c>
      <c r="B14" s="7">
        <v>156297</v>
      </c>
      <c r="C14" s="13">
        <v>130278</v>
      </c>
      <c r="D14" s="13">
        <v>120158</v>
      </c>
      <c r="E14" s="13">
        <v>88190</v>
      </c>
      <c r="F14" s="13">
        <v>49876</v>
      </c>
      <c r="G14" s="13">
        <v>51487</v>
      </c>
      <c r="H14" s="13">
        <v>63090</v>
      </c>
      <c r="I14" s="13">
        <v>55830</v>
      </c>
      <c r="J14" s="13">
        <v>60139</v>
      </c>
      <c r="K14" s="13">
        <v>102018</v>
      </c>
      <c r="L14" s="13">
        <v>115275</v>
      </c>
      <c r="M14" s="20">
        <v>128061</v>
      </c>
    </row>
    <row r="15" spans="1:13" ht="12.75">
      <c r="A15" s="6" t="s">
        <v>20</v>
      </c>
      <c r="B15" s="7">
        <v>380482</v>
      </c>
      <c r="C15" s="13">
        <v>307690</v>
      </c>
      <c r="D15" s="13">
        <v>236860</v>
      </c>
      <c r="E15" s="13">
        <v>176284</v>
      </c>
      <c r="F15" s="13">
        <v>127357</v>
      </c>
      <c r="G15" s="13">
        <v>126678</v>
      </c>
      <c r="H15" s="13">
        <v>132662</v>
      </c>
      <c r="I15" s="13">
        <v>134372</v>
      </c>
      <c r="J15" s="13">
        <v>124423</v>
      </c>
      <c r="K15" s="13">
        <v>169691</v>
      </c>
      <c r="L15" s="13">
        <v>236733</v>
      </c>
      <c r="M15" s="13">
        <v>290650</v>
      </c>
    </row>
    <row r="16" spans="1:13" ht="12.75">
      <c r="A16" s="6" t="s">
        <v>21</v>
      </c>
      <c r="B16" s="7">
        <v>166742</v>
      </c>
      <c r="C16" s="13">
        <v>137507</v>
      </c>
      <c r="D16" s="13">
        <v>107973</v>
      </c>
      <c r="E16" s="13">
        <v>79961</v>
      </c>
      <c r="F16" s="13">
        <v>57358</v>
      </c>
      <c r="G16" s="13">
        <v>55668</v>
      </c>
      <c r="H16" s="13">
        <v>60734</v>
      </c>
      <c r="I16" s="13">
        <v>59132</v>
      </c>
      <c r="J16" s="13">
        <v>55964</v>
      </c>
      <c r="K16" s="13">
        <v>76212</v>
      </c>
      <c r="L16" s="13">
        <v>104305</v>
      </c>
      <c r="M16" s="13">
        <v>134094</v>
      </c>
    </row>
    <row r="17" spans="1:13" ht="12.75">
      <c r="A17" s="9" t="s">
        <v>31</v>
      </c>
      <c r="B17" s="10">
        <f>B18+B19+B20</f>
        <v>24198242</v>
      </c>
      <c r="C17" s="10">
        <f>C18+C19+C20</f>
        <v>21138702</v>
      </c>
      <c r="D17" s="10">
        <f>D18+D19+D20</f>
        <v>22930376</v>
      </c>
      <c r="E17" s="10">
        <f>E18+E19+E20</f>
        <v>21152102</v>
      </c>
      <c r="F17" s="10">
        <f aca="true" t="shared" si="4" ref="F17:M17">F18+F19+F20</f>
        <v>20565851</v>
      </c>
      <c r="G17" s="10">
        <f t="shared" si="4"/>
        <v>20329902</v>
      </c>
      <c r="H17" s="10">
        <f t="shared" si="4"/>
        <v>19746817</v>
      </c>
      <c r="I17" s="10">
        <f t="shared" si="4"/>
        <v>20360622</v>
      </c>
      <c r="J17" s="10">
        <f t="shared" si="4"/>
        <v>19764162</v>
      </c>
      <c r="K17" s="10">
        <f t="shared" si="4"/>
        <v>20825591</v>
      </c>
      <c r="L17" s="10">
        <f>L18+L19+L20</f>
        <v>21404591</v>
      </c>
      <c r="M17" s="10">
        <f t="shared" si="4"/>
        <v>19074906</v>
      </c>
    </row>
    <row r="18" spans="1:13" ht="12.75">
      <c r="A18" s="12" t="s">
        <v>23</v>
      </c>
      <c r="B18" s="13">
        <v>24126472</v>
      </c>
      <c r="C18" s="13">
        <v>21073545</v>
      </c>
      <c r="D18" s="13">
        <v>22885835</v>
      </c>
      <c r="E18" s="13">
        <v>21119219</v>
      </c>
      <c r="F18" s="13">
        <v>20539128</v>
      </c>
      <c r="G18" s="13">
        <v>20306354</v>
      </c>
      <c r="H18" s="13">
        <v>19725742</v>
      </c>
      <c r="I18" s="13">
        <v>20336612</v>
      </c>
      <c r="J18" s="13">
        <v>19739191</v>
      </c>
      <c r="K18" s="13">
        <v>20793457</v>
      </c>
      <c r="L18" s="13">
        <v>21365671</v>
      </c>
      <c r="M18" s="13">
        <v>19020951</v>
      </c>
    </row>
    <row r="19" spans="1:13" ht="12.75">
      <c r="A19" s="12" t="s">
        <v>20</v>
      </c>
      <c r="B19" s="13">
        <v>39120</v>
      </c>
      <c r="C19" s="13">
        <v>36099</v>
      </c>
      <c r="D19" s="13">
        <v>25367</v>
      </c>
      <c r="E19" s="13">
        <v>18390</v>
      </c>
      <c r="F19" s="13">
        <v>16143</v>
      </c>
      <c r="G19" s="13">
        <v>13594</v>
      </c>
      <c r="H19" s="13">
        <v>13385</v>
      </c>
      <c r="I19" s="13">
        <v>14716</v>
      </c>
      <c r="J19" s="13">
        <v>15926</v>
      </c>
      <c r="K19" s="13">
        <v>18186</v>
      </c>
      <c r="L19" s="13">
        <v>21581</v>
      </c>
      <c r="M19" s="13">
        <v>30140</v>
      </c>
    </row>
    <row r="20" spans="1:13" ht="12.75">
      <c r="A20" s="12" t="s">
        <v>21</v>
      </c>
      <c r="B20" s="13">
        <v>32650</v>
      </c>
      <c r="C20" s="13">
        <v>29058</v>
      </c>
      <c r="D20" s="13">
        <v>19174</v>
      </c>
      <c r="E20" s="13">
        <v>14493</v>
      </c>
      <c r="F20" s="13">
        <v>10580</v>
      </c>
      <c r="G20" s="13">
        <v>9954</v>
      </c>
      <c r="H20" s="13">
        <v>7690</v>
      </c>
      <c r="I20" s="13">
        <v>9294</v>
      </c>
      <c r="J20" s="13">
        <v>9045</v>
      </c>
      <c r="K20" s="13">
        <v>13948</v>
      </c>
      <c r="L20" s="13">
        <v>17339</v>
      </c>
      <c r="M20" s="13">
        <v>23815</v>
      </c>
    </row>
    <row r="21" spans="1:13" ht="12.75">
      <c r="A21" s="9" t="s">
        <v>0</v>
      </c>
      <c r="B21" s="10">
        <f aca="true" t="shared" si="5" ref="B21:M21">SUM(B22:B33)</f>
        <v>28134231</v>
      </c>
      <c r="C21" s="10">
        <f t="shared" si="5"/>
        <v>26213630</v>
      </c>
      <c r="D21" s="10">
        <f t="shared" si="5"/>
        <v>28562554</v>
      </c>
      <c r="E21" s="10">
        <f t="shared" si="5"/>
        <v>21945968</v>
      </c>
      <c r="F21" s="10">
        <f t="shared" si="5"/>
        <v>14724480</v>
      </c>
      <c r="G21" s="10">
        <f t="shared" si="5"/>
        <v>24932080</v>
      </c>
      <c r="H21" s="10">
        <f t="shared" si="5"/>
        <v>26476870</v>
      </c>
      <c r="I21" s="10">
        <f t="shared" si="5"/>
        <v>25445924</v>
      </c>
      <c r="J21" s="10">
        <f t="shared" si="5"/>
        <v>24866423</v>
      </c>
      <c r="K21" s="10">
        <f t="shared" si="5"/>
        <v>27252949</v>
      </c>
      <c r="L21" s="10">
        <f t="shared" si="5"/>
        <v>27071526.000031997</v>
      </c>
      <c r="M21" s="10">
        <f t="shared" si="5"/>
        <v>28485175</v>
      </c>
    </row>
    <row r="22" spans="1:13" ht="12.75">
      <c r="A22" s="1" t="s">
        <v>23</v>
      </c>
      <c r="B22" s="7">
        <v>22421529</v>
      </c>
      <c r="C22" s="7">
        <v>20989601</v>
      </c>
      <c r="D22" s="7">
        <v>23271087</v>
      </c>
      <c r="E22" s="7">
        <v>17352979</v>
      </c>
      <c r="F22" s="7">
        <v>10319505</v>
      </c>
      <c r="G22" s="7">
        <v>20394083</v>
      </c>
      <c r="H22" s="7">
        <v>21461238</v>
      </c>
      <c r="I22" s="7">
        <v>20881891</v>
      </c>
      <c r="J22" s="7">
        <v>20385161</v>
      </c>
      <c r="K22" s="7">
        <f>'[1]29А ХНПЗ'!$C$48+'[1]501 ХНП+ОРЭМ'!$E$64+'[1]501 ХНП+ОРЭМ'!$E$65</f>
        <v>22309439</v>
      </c>
      <c r="L22" s="7">
        <v>22027394</v>
      </c>
      <c r="M22" s="7">
        <v>22955766</v>
      </c>
    </row>
    <row r="23" spans="1:13" ht="12.75">
      <c r="A23" s="1" t="s">
        <v>33</v>
      </c>
      <c r="B23" s="7">
        <v>4234681</v>
      </c>
      <c r="C23" s="7">
        <v>3853356</v>
      </c>
      <c r="D23" s="7">
        <v>4152763</v>
      </c>
      <c r="E23" s="7">
        <v>3573825</v>
      </c>
      <c r="F23" s="7">
        <v>3451718</v>
      </c>
      <c r="G23" s="7">
        <v>3522576</v>
      </c>
      <c r="H23" s="7">
        <v>3784035</v>
      </c>
      <c r="I23" s="7">
        <v>3465681</v>
      </c>
      <c r="J23" s="7">
        <v>3527749</v>
      </c>
      <c r="K23" s="7">
        <f>'[1]29А ПСП'!$C$49+'[1]28А ОРК ГТП-1, 2, 3'!$C$51+'[1]16А Айсберг'!$C$51+'[1]ENZ-MNZ Айсберг Восток ДВ'!$C$51</f>
        <v>3943010</v>
      </c>
      <c r="L23" s="7">
        <v>3980064.0000319965</v>
      </c>
      <c r="M23" s="7">
        <v>4224901</v>
      </c>
    </row>
    <row r="24" spans="1:13" ht="12.75">
      <c r="A24" s="1" t="s">
        <v>28</v>
      </c>
      <c r="B24" s="7">
        <v>186061</v>
      </c>
      <c r="C24" s="7">
        <v>171052</v>
      </c>
      <c r="D24" s="7">
        <v>179362</v>
      </c>
      <c r="E24" s="7">
        <v>165598</v>
      </c>
      <c r="F24" s="7">
        <v>167874</v>
      </c>
      <c r="G24" s="7">
        <v>218008</v>
      </c>
      <c r="H24" s="7">
        <v>292090</v>
      </c>
      <c r="I24" s="7">
        <v>245945</v>
      </c>
      <c r="J24" s="7">
        <v>170258</v>
      </c>
      <c r="K24" s="7">
        <f>'[1]18А Дальреострой'!$C$52</f>
        <v>162409</v>
      </c>
      <c r="L24" s="7">
        <v>145789</v>
      </c>
      <c r="M24" s="7">
        <v>181000</v>
      </c>
    </row>
    <row r="25" spans="1:13" ht="12.75">
      <c r="A25" s="1" t="s">
        <v>29</v>
      </c>
      <c r="B25" s="7">
        <v>275643</v>
      </c>
      <c r="C25" s="7">
        <v>259416</v>
      </c>
      <c r="D25" s="7">
        <v>274449</v>
      </c>
      <c r="E25" s="7">
        <v>262074</v>
      </c>
      <c r="F25" s="7">
        <v>283781</v>
      </c>
      <c r="G25" s="7">
        <v>323655</v>
      </c>
      <c r="H25" s="7">
        <v>398046</v>
      </c>
      <c r="I25" s="7">
        <v>349166</v>
      </c>
      <c r="J25" s="7">
        <v>288529</v>
      </c>
      <c r="K25" s="7">
        <f>'[1]19А Дальрео'!$C$51</f>
        <v>272617</v>
      </c>
      <c r="L25" s="7">
        <v>231420</v>
      </c>
      <c r="M25" s="7">
        <v>281179</v>
      </c>
    </row>
    <row r="26" spans="1:13" ht="12.75">
      <c r="A26" s="1" t="s">
        <v>24</v>
      </c>
      <c r="B26" s="8">
        <v>160348</v>
      </c>
      <c r="C26" s="7">
        <v>153728</v>
      </c>
      <c r="D26" s="7">
        <v>124042</v>
      </c>
      <c r="E26" s="7">
        <v>122500</v>
      </c>
      <c r="F26" s="7">
        <v>100636</v>
      </c>
      <c r="G26" s="7">
        <v>94702</v>
      </c>
      <c r="H26" s="7">
        <v>122869</v>
      </c>
      <c r="I26" s="7">
        <v>116921</v>
      </c>
      <c r="J26" s="7">
        <v>117717</v>
      </c>
      <c r="K26" s="7">
        <f>'[1] 501 ОРК РРЭМ'!$E$52+'[1]501 Автомост'!$C$52</f>
        <v>142895</v>
      </c>
      <c r="L26" s="7">
        <v>122082</v>
      </c>
      <c r="M26" s="7">
        <v>159434</v>
      </c>
    </row>
    <row r="27" spans="1:13" ht="12.75">
      <c r="A27" s="1" t="s">
        <v>25</v>
      </c>
      <c r="B27" s="7">
        <v>36459</v>
      </c>
      <c r="C27" s="7">
        <v>1103</v>
      </c>
      <c r="D27" s="7">
        <v>553</v>
      </c>
      <c r="E27" s="7">
        <v>397</v>
      </c>
      <c r="F27" s="7">
        <v>428</v>
      </c>
      <c r="G27" s="7">
        <v>188</v>
      </c>
      <c r="H27" s="7">
        <v>283</v>
      </c>
      <c r="I27" s="7">
        <v>282</v>
      </c>
      <c r="J27" s="7">
        <v>141</v>
      </c>
      <c r="K27" s="7">
        <f>'[1] 501 ОРК РРЭМ'!$E$20</f>
        <v>342</v>
      </c>
      <c r="L27" s="7">
        <v>353</v>
      </c>
      <c r="M27" s="7">
        <v>295</v>
      </c>
    </row>
    <row r="28" spans="1:13" ht="12.75">
      <c r="A28" s="1" t="s">
        <v>26</v>
      </c>
      <c r="B28" s="7">
        <v>5040</v>
      </c>
      <c r="C28" s="7">
        <v>3744</v>
      </c>
      <c r="D28" s="7">
        <v>2760</v>
      </c>
      <c r="E28" s="7">
        <v>1752</v>
      </c>
      <c r="F28" s="7">
        <v>1176</v>
      </c>
      <c r="G28" s="7">
        <v>936</v>
      </c>
      <c r="H28" s="7">
        <v>984</v>
      </c>
      <c r="I28" s="7">
        <v>1032</v>
      </c>
      <c r="J28" s="7">
        <v>960</v>
      </c>
      <c r="K28" s="7">
        <f>'[1]501 ХНПЗ'!$E$26</f>
        <v>2186</v>
      </c>
      <c r="L28" s="7">
        <v>3101</v>
      </c>
      <c r="M28" s="7">
        <v>4889</v>
      </c>
    </row>
    <row r="29" spans="1:13" ht="12.75">
      <c r="A29" s="1" t="s">
        <v>27</v>
      </c>
      <c r="B29" s="7">
        <v>21833</v>
      </c>
      <c r="C29" s="7">
        <v>18934</v>
      </c>
      <c r="D29" s="7">
        <v>18879</v>
      </c>
      <c r="E29" s="7">
        <v>12863</v>
      </c>
      <c r="F29" s="7">
        <v>12772</v>
      </c>
      <c r="G29" s="7">
        <v>12812</v>
      </c>
      <c r="H29" s="7">
        <v>13234</v>
      </c>
      <c r="I29" s="7">
        <v>11617</v>
      </c>
      <c r="J29" s="7">
        <v>11804</v>
      </c>
      <c r="K29" s="7">
        <f>'[1]501 Карьер-Бетон ДВ'!$C$31+'[1]501 Гавань'!$E$30</f>
        <v>17164</v>
      </c>
      <c r="L29" s="7">
        <v>25866</v>
      </c>
      <c r="M29" s="7">
        <v>32677</v>
      </c>
    </row>
    <row r="30" spans="1:13" ht="12.75">
      <c r="A30" s="1" t="s">
        <v>22</v>
      </c>
      <c r="B30" s="7">
        <v>102732</v>
      </c>
      <c r="C30" s="7">
        <v>96494</v>
      </c>
      <c r="D30" s="7">
        <v>95830</v>
      </c>
      <c r="E30" s="7">
        <v>81745</v>
      </c>
      <c r="F30" s="7">
        <v>77455</v>
      </c>
      <c r="G30" s="7">
        <v>76600</v>
      </c>
      <c r="H30" s="7">
        <v>119635</v>
      </c>
      <c r="I30" s="7">
        <v>88642</v>
      </c>
      <c r="J30" s="7">
        <v>70202</v>
      </c>
      <c r="K30" s="7">
        <f>'[1]501 Айсберг'!$E$76</f>
        <v>72740</v>
      </c>
      <c r="L30" s="7">
        <v>81267</v>
      </c>
      <c r="M30" s="7">
        <v>108028</v>
      </c>
    </row>
    <row r="31" spans="1:13" ht="12.75">
      <c r="A31" s="1" t="s">
        <v>19</v>
      </c>
      <c r="B31" s="7">
        <v>79156</v>
      </c>
      <c r="C31" s="7">
        <v>71486</v>
      </c>
      <c r="D31" s="7">
        <v>52541</v>
      </c>
      <c r="E31" s="7">
        <v>54097</v>
      </c>
      <c r="F31" s="7">
        <v>46287</v>
      </c>
      <c r="G31" s="7">
        <v>40073</v>
      </c>
      <c r="H31" s="7">
        <v>39824</v>
      </c>
      <c r="I31" s="7">
        <v>33796</v>
      </c>
      <c r="J31" s="7">
        <v>36616</v>
      </c>
      <c r="K31" s="7">
        <f>'[1] 501 ОРК РРЭМ'!$E$22+'[1]501 ХНПЗ'!$E$32+'[1]501 ХНП+ОРЭМ'!$E$33+'[1]501 Гавань'!$E$31</f>
        <v>51394</v>
      </c>
      <c r="L31" s="7">
        <v>64505</v>
      </c>
      <c r="M31" s="7">
        <v>65769</v>
      </c>
    </row>
    <row r="32" spans="1:13" ht="12.75">
      <c r="A32" s="1" t="s">
        <v>20</v>
      </c>
      <c r="B32" s="7">
        <v>490781</v>
      </c>
      <c r="C32" s="7">
        <v>469401</v>
      </c>
      <c r="D32" s="7">
        <v>295195</v>
      </c>
      <c r="E32" s="7">
        <v>246064</v>
      </c>
      <c r="F32" s="7">
        <v>201946</v>
      </c>
      <c r="G32" s="7">
        <v>186824</v>
      </c>
      <c r="H32" s="7">
        <v>186346</v>
      </c>
      <c r="I32" s="7">
        <v>193217</v>
      </c>
      <c r="J32" s="7">
        <v>200596</v>
      </c>
      <c r="K32" s="7">
        <f>'[1]501 ХНПЗ'!$E$28+'[1]501 Айсберг'!$E$28+'[1]501 ХНП+ОРЭМ'!$E$28+'[1]501 ХНП+ОРЭМ'!$E$29+'[1]501 Гавань'!$E$27</f>
        <v>210922</v>
      </c>
      <c r="L32" s="7">
        <v>302933</v>
      </c>
      <c r="M32" s="7">
        <v>353129</v>
      </c>
    </row>
    <row r="33" spans="1:13" ht="12.75">
      <c r="A33" s="1" t="s">
        <v>21</v>
      </c>
      <c r="B33" s="7">
        <v>119968</v>
      </c>
      <c r="C33" s="7">
        <v>125315</v>
      </c>
      <c r="D33" s="7">
        <v>95093</v>
      </c>
      <c r="E33" s="7">
        <v>72074</v>
      </c>
      <c r="F33" s="7">
        <v>60902</v>
      </c>
      <c r="G33" s="7">
        <v>61623</v>
      </c>
      <c r="H33" s="7">
        <v>58286</v>
      </c>
      <c r="I33" s="7">
        <v>57734</v>
      </c>
      <c r="J33" s="7">
        <v>56690</v>
      </c>
      <c r="K33" s="7">
        <f>'[1]501 ХНПЗ'!$E$29+'[1]501 Айсберг'!$E$29+'[1]501 ХНП+ОРЭМ'!$E$30+'[1]501 Гавань'!$E$28+'[1]501 Ермаков'!$C$27</f>
        <v>67831</v>
      </c>
      <c r="L33" s="7">
        <v>86752</v>
      </c>
      <c r="M33" s="7">
        <v>118108</v>
      </c>
    </row>
    <row r="34" spans="1:13" ht="12.75">
      <c r="A34" s="9" t="s">
        <v>32</v>
      </c>
      <c r="B34" s="10">
        <f aca="true" t="shared" si="6" ref="B34:M34">B35+B36+B37+B38+B39+B40</f>
        <v>257938</v>
      </c>
      <c r="C34" s="10">
        <f t="shared" si="6"/>
        <v>253550</v>
      </c>
      <c r="D34" s="10">
        <f>D35+D36+D37+D38+D39+D40</f>
        <v>196068</v>
      </c>
      <c r="E34" s="10">
        <f t="shared" si="6"/>
        <v>119913</v>
      </c>
      <c r="F34" s="10">
        <f>F35+F36+F37+F38+F39+F40</f>
        <v>110335</v>
      </c>
      <c r="G34" s="10">
        <f>G35+G36+G37+G38+G39+G40</f>
        <v>89382</v>
      </c>
      <c r="H34" s="10">
        <f>H35+H36+H37+H38+H39+H40</f>
        <v>81497</v>
      </c>
      <c r="I34" s="10">
        <f t="shared" si="6"/>
        <v>90975</v>
      </c>
      <c r="J34" s="10">
        <f t="shared" si="6"/>
        <v>93827</v>
      </c>
      <c r="K34" s="10">
        <f t="shared" si="6"/>
        <v>126632</v>
      </c>
      <c r="L34" s="10">
        <f>L35+L36+L37+L38+L39+L40</f>
        <v>181742</v>
      </c>
      <c r="M34" s="10">
        <f t="shared" si="6"/>
        <v>221995</v>
      </c>
    </row>
    <row r="35" spans="1:13" ht="12.75">
      <c r="A35" s="12" t="s">
        <v>19</v>
      </c>
      <c r="B35" s="13">
        <v>107997</v>
      </c>
      <c r="C35" s="13">
        <v>112832</v>
      </c>
      <c r="D35" s="13">
        <v>80046</v>
      </c>
      <c r="E35" s="13">
        <v>43634</v>
      </c>
      <c r="F35" s="13">
        <v>35273</v>
      </c>
      <c r="G35" s="13">
        <v>19194</v>
      </c>
      <c r="H35" s="13">
        <v>16762</v>
      </c>
      <c r="I35" s="13">
        <v>19191</v>
      </c>
      <c r="J35" s="13">
        <v>21270</v>
      </c>
      <c r="K35" s="13">
        <v>52983</v>
      </c>
      <c r="L35" s="13">
        <v>82623</v>
      </c>
      <c r="M35" s="13">
        <v>86983</v>
      </c>
    </row>
    <row r="36" spans="1:13" ht="12.75">
      <c r="A36" s="12" t="s">
        <v>20</v>
      </c>
      <c r="B36" s="13">
        <v>143923</v>
      </c>
      <c r="C36" s="13">
        <v>131217</v>
      </c>
      <c r="D36" s="13">
        <v>106688</v>
      </c>
      <c r="E36" s="13">
        <v>72365</v>
      </c>
      <c r="F36" s="13">
        <v>69464</v>
      </c>
      <c r="G36" s="13">
        <v>66803</v>
      </c>
      <c r="H36" s="13">
        <v>61528</v>
      </c>
      <c r="I36" s="13">
        <v>69168</v>
      </c>
      <c r="J36" s="13">
        <v>68028</v>
      </c>
      <c r="K36" s="13">
        <v>67372</v>
      </c>
      <c r="L36" s="13">
        <v>91591</v>
      </c>
      <c r="M36" s="13">
        <v>126315</v>
      </c>
    </row>
    <row r="37" spans="1:13" ht="12.75">
      <c r="A37" s="12" t="s">
        <v>21</v>
      </c>
      <c r="B37" s="13">
        <v>6018</v>
      </c>
      <c r="C37" s="13">
        <v>9501</v>
      </c>
      <c r="D37" s="13">
        <v>9334</v>
      </c>
      <c r="E37" s="13">
        <v>3914</v>
      </c>
      <c r="F37" s="13">
        <v>5598</v>
      </c>
      <c r="G37" s="13">
        <v>3385</v>
      </c>
      <c r="H37" s="13">
        <v>3207</v>
      </c>
      <c r="I37" s="13">
        <v>2616</v>
      </c>
      <c r="J37" s="13">
        <v>4529</v>
      </c>
      <c r="K37" s="13">
        <v>6277</v>
      </c>
      <c r="L37" s="13">
        <v>7528</v>
      </c>
      <c r="M37" s="13">
        <v>8697</v>
      </c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2" spans="5:14" ht="12.75">
      <c r="E62" s="14">
        <f>J18+J22+J23+J24+J25</f>
        <v>44110888</v>
      </c>
      <c r="F62">
        <f>E62/E63</f>
        <v>1470362.9333333333</v>
      </c>
      <c r="H62" s="15"/>
      <c r="I62" s="15"/>
      <c r="J62" s="15"/>
      <c r="K62" s="19"/>
      <c r="L62" s="19"/>
      <c r="M62" s="19"/>
      <c r="N62" s="19"/>
    </row>
    <row r="63" spans="5:14" ht="12.75">
      <c r="E63">
        <v>30</v>
      </c>
      <c r="G63" s="16"/>
      <c r="H63" s="17" t="s">
        <v>34</v>
      </c>
      <c r="I63" s="17"/>
      <c r="J63" s="18"/>
      <c r="K63" s="19"/>
      <c r="L63" s="19"/>
      <c r="M63" s="19"/>
      <c r="N63" s="19"/>
    </row>
    <row r="64" spans="5:14" ht="12.75">
      <c r="E64">
        <v>10</v>
      </c>
      <c r="G64" s="16">
        <f>F62*E64</f>
        <v>14703629.333333334</v>
      </c>
      <c r="H64" s="18">
        <v>0.001214</v>
      </c>
      <c r="I64" s="17">
        <f>G64*H64</f>
        <v>17850.20601066667</v>
      </c>
      <c r="J64" s="18">
        <v>1.2</v>
      </c>
      <c r="K64" s="19">
        <f>I64*J64</f>
        <v>21420.2472128</v>
      </c>
      <c r="L64" s="19"/>
      <c r="M64" s="19"/>
      <c r="N64" s="19"/>
    </row>
    <row r="65" spans="5:14" ht="12.75">
      <c r="E65">
        <v>14</v>
      </c>
      <c r="G65" s="16">
        <f>F62*E65</f>
        <v>20585081.066666666</v>
      </c>
      <c r="H65" s="17"/>
      <c r="I65" s="17">
        <f>G65*H64</f>
        <v>24990.288414933333</v>
      </c>
      <c r="J65" s="18"/>
      <c r="K65" s="19">
        <f>I65*J64</f>
        <v>29988.34609792</v>
      </c>
      <c r="L65" s="19"/>
      <c r="M65" s="19"/>
      <c r="N65" s="19"/>
    </row>
    <row r="66" spans="7:14" ht="12.75">
      <c r="G66" s="14"/>
      <c r="H66" s="14"/>
      <c r="I66" s="14"/>
      <c r="J66" s="18"/>
      <c r="K66" s="19"/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 t="s">
        <v>35</v>
      </c>
      <c r="I68" s="14"/>
      <c r="J68" s="18"/>
      <c r="K68" s="19"/>
      <c r="L68" s="19"/>
      <c r="M68" s="19"/>
      <c r="N68" s="19"/>
    </row>
    <row r="69" spans="5:14" ht="12.75">
      <c r="E69">
        <f>E63</f>
        <v>30</v>
      </c>
      <c r="G69" s="14">
        <f>F62*E69</f>
        <v>44110888</v>
      </c>
      <c r="H69" s="21">
        <v>0.05303</v>
      </c>
      <c r="I69" s="14">
        <f>G69*H69*0.1</f>
        <v>233920.039064</v>
      </c>
      <c r="J69" s="18">
        <v>1.2</v>
      </c>
      <c r="K69" s="19">
        <f>I69*J69</f>
        <v>280704.0468768</v>
      </c>
      <c r="L69" s="19"/>
      <c r="M69" s="19"/>
      <c r="N69" s="19"/>
    </row>
    <row r="70" spans="7:14" ht="12.75">
      <c r="G70" s="14"/>
      <c r="H70" s="21"/>
      <c r="I70" s="14"/>
      <c r="J70" s="18"/>
      <c r="K70" s="19"/>
      <c r="L70" s="19"/>
      <c r="M70" s="19"/>
      <c r="N70" s="19"/>
    </row>
    <row r="71" spans="7:14" ht="12.75">
      <c r="G71" s="14"/>
      <c r="H71" s="14" t="s">
        <v>36</v>
      </c>
      <c r="I71" s="14"/>
      <c r="J71" s="18"/>
      <c r="K71" s="19"/>
      <c r="L71" s="19"/>
      <c r="M71" s="19"/>
      <c r="N71" s="19"/>
    </row>
    <row r="72" spans="5:14" ht="12.75">
      <c r="E72" s="8">
        <f>E62</f>
        <v>44110888</v>
      </c>
      <c r="F72">
        <f>E72/E73</f>
        <v>1470362.9333333333</v>
      </c>
      <c r="G72" s="14"/>
      <c r="H72" s="14"/>
      <c r="I72" s="14"/>
      <c r="J72" s="18"/>
      <c r="K72" s="19"/>
      <c r="L72" s="19"/>
      <c r="M72" s="19"/>
      <c r="N72" s="19"/>
    </row>
    <row r="73" spans="5:14" ht="12.75">
      <c r="E73">
        <f>E63</f>
        <v>30</v>
      </c>
      <c r="G73" s="14"/>
      <c r="H73" s="16"/>
      <c r="I73" s="16"/>
      <c r="J73" s="18"/>
      <c r="K73" s="19"/>
      <c r="L73" s="19"/>
      <c r="M73" s="19"/>
      <c r="N73" s="19"/>
    </row>
    <row r="74" spans="5:14" ht="12.75">
      <c r="E74">
        <f>E64</f>
        <v>10</v>
      </c>
      <c r="G74" s="14">
        <f>E74*F72</f>
        <v>14703629.333333334</v>
      </c>
      <c r="H74" s="22">
        <v>0.000352</v>
      </c>
      <c r="I74" s="16">
        <f>G74*H74</f>
        <v>5175.6775253333335</v>
      </c>
      <c r="J74" s="18">
        <v>1.2</v>
      </c>
      <c r="K74" s="19">
        <f>I74*J74</f>
        <v>6210.8130304</v>
      </c>
      <c r="L74" s="19"/>
      <c r="M74" s="19"/>
      <c r="N74" s="19"/>
    </row>
    <row r="75" spans="5:14" ht="12.75">
      <c r="E75">
        <f>E65</f>
        <v>14</v>
      </c>
      <c r="G75" s="14">
        <f>E75*F72</f>
        <v>20585081.066666666</v>
      </c>
      <c r="H75" s="16"/>
      <c r="I75" s="16">
        <f>G75*H74</f>
        <v>7245.948535466667</v>
      </c>
      <c r="J75" s="18"/>
      <c r="K75" s="19">
        <f>I75*J74</f>
        <v>8695.13824256</v>
      </c>
      <c r="L75" s="19"/>
      <c r="M75" s="19"/>
      <c r="N75" s="19"/>
    </row>
    <row r="76" spans="11:14" ht="12.75">
      <c r="K76" s="19"/>
      <c r="L76" s="19"/>
      <c r="M76" s="19"/>
      <c r="N76" s="19"/>
    </row>
    <row r="77" spans="11:14" ht="12.75">
      <c r="K77" s="19"/>
      <c r="L77" s="19"/>
      <c r="M77" s="19"/>
      <c r="N77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2022-01-21T05:08:02Z</dcterms:modified>
  <cp:category/>
  <cp:version/>
  <cp:contentType/>
  <cp:contentStatus/>
</cp:coreProperties>
</file>